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jayawar\Desktop\Data Archive for NIJ\"/>
    </mc:Choice>
  </mc:AlternateContent>
  <xr:revisionPtr revIDLastSave="0" documentId="13_ncr:1_{F3254128-AD46-44D7-B407-F632B92D4068}" xr6:coauthVersionLast="36" xr6:coauthVersionMax="36" xr10:uidLastSave="{00000000-0000-0000-0000-000000000000}"/>
  <bookViews>
    <workbookView xWindow="0" yWindow="0" windowWidth="23040" windowHeight="9060" xr2:uid="{8E7597CF-3294-4032-9A56-111947739451}"/>
  </bookViews>
  <sheets>
    <sheet name="MSP filter paper samples" sheetId="1" r:id="rId1"/>
    <sheet name="Cal curve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" i="1" l="1"/>
  <c r="T5" i="1"/>
  <c r="T6" i="1"/>
  <c r="T7" i="1"/>
  <c r="T8" i="1"/>
  <c r="T9" i="1"/>
  <c r="T10" i="1"/>
  <c r="T11" i="1"/>
  <c r="T12" i="1"/>
  <c r="T13" i="1"/>
  <c r="T3" i="1"/>
  <c r="H55" i="1" l="1"/>
  <c r="H48" i="1"/>
  <c r="H40" i="1"/>
  <c r="H34" i="1"/>
  <c r="H28" i="1"/>
  <c r="H22" i="1"/>
  <c r="H16" i="1"/>
  <c r="H10" i="1"/>
  <c r="H3" i="1"/>
  <c r="M43" i="1" l="1"/>
  <c r="M42" i="1"/>
  <c r="M41" i="1"/>
  <c r="M40" i="1"/>
  <c r="M39" i="1"/>
  <c r="M38" i="1"/>
  <c r="M37" i="1"/>
  <c r="M36" i="1"/>
  <c r="M35" i="1"/>
  <c r="L43" i="1"/>
  <c r="L42" i="1"/>
  <c r="L41" i="1"/>
  <c r="L40" i="1"/>
  <c r="L39" i="1"/>
  <c r="L38" i="1"/>
  <c r="L37" i="1"/>
  <c r="L36" i="1"/>
  <c r="L35" i="1"/>
  <c r="M30" i="1"/>
  <c r="M29" i="1"/>
  <c r="M28" i="1"/>
  <c r="M27" i="1"/>
  <c r="M26" i="1"/>
  <c r="M25" i="1"/>
  <c r="M24" i="1"/>
  <c r="M23" i="1"/>
  <c r="M22" i="1"/>
  <c r="M21" i="1"/>
  <c r="L30" i="1"/>
  <c r="L29" i="1"/>
  <c r="L28" i="1"/>
  <c r="L27" i="1"/>
  <c r="L26" i="1"/>
  <c r="L25" i="1"/>
  <c r="L24" i="1"/>
  <c r="L23" i="1"/>
  <c r="L22" i="1"/>
  <c r="L21" i="1"/>
  <c r="Q5" i="1"/>
  <c r="Q6" i="1"/>
  <c r="Q7" i="1"/>
  <c r="Q8" i="1"/>
  <c r="Q9" i="1"/>
  <c r="Q10" i="1"/>
  <c r="Q11" i="1"/>
  <c r="Q12" i="1"/>
  <c r="Q13" i="1"/>
  <c r="Q4" i="1"/>
  <c r="O5" i="1"/>
  <c r="O6" i="1"/>
  <c r="O7" i="1"/>
  <c r="O8" i="1"/>
  <c r="O9" i="1"/>
  <c r="O10" i="1"/>
  <c r="O11" i="1"/>
  <c r="O12" i="1"/>
  <c r="O13" i="1"/>
  <c r="O4" i="1"/>
  <c r="M5" i="1"/>
  <c r="M6" i="1"/>
  <c r="M7" i="1"/>
  <c r="M8" i="1"/>
  <c r="M9" i="1"/>
  <c r="M10" i="1"/>
  <c r="M11" i="1"/>
  <c r="M12" i="1"/>
  <c r="M13" i="1"/>
  <c r="M4" i="1"/>
  <c r="E48" i="2"/>
  <c r="D48" i="2"/>
  <c r="Q28" i="2"/>
  <c r="P28" i="2"/>
  <c r="K28" i="2"/>
  <c r="L28" i="2"/>
  <c r="F28" i="2"/>
  <c r="G28" i="2"/>
  <c r="S13" i="1"/>
  <c r="R13" i="1"/>
  <c r="P13" i="1"/>
  <c r="N13" i="1"/>
  <c r="L13" i="1"/>
  <c r="P12" i="1"/>
  <c r="N12" i="1"/>
  <c r="L12" i="1"/>
  <c r="P11" i="1"/>
  <c r="N11" i="1"/>
  <c r="L11" i="1"/>
  <c r="P4" i="1"/>
  <c r="N4" i="1"/>
  <c r="L4" i="1"/>
  <c r="G3" i="1"/>
  <c r="F3" i="1"/>
  <c r="G63" i="1"/>
  <c r="F63" i="1"/>
  <c r="G55" i="1"/>
  <c r="F55" i="1"/>
  <c r="G48" i="1"/>
  <c r="F48" i="1"/>
  <c r="S12" i="1" l="1"/>
  <c r="S4" i="1"/>
  <c r="R12" i="1"/>
  <c r="S11" i="1"/>
  <c r="R11" i="1"/>
  <c r="R4" i="1"/>
  <c r="S6" i="1"/>
  <c r="S7" i="1"/>
  <c r="S8" i="1"/>
  <c r="S9" i="1"/>
  <c r="S10" i="1"/>
  <c r="F4" i="2"/>
  <c r="E4" i="2"/>
  <c r="E47" i="2" l="1"/>
  <c r="E46" i="2"/>
  <c r="E45" i="2"/>
  <c r="E44" i="2"/>
  <c r="E43" i="2"/>
  <c r="D47" i="2"/>
  <c r="D46" i="2"/>
  <c r="D45" i="2"/>
  <c r="D44" i="2"/>
  <c r="D43" i="2"/>
  <c r="U4" i="2"/>
  <c r="P4" i="2"/>
  <c r="K4" i="2"/>
  <c r="T4" i="2"/>
  <c r="O4" i="2"/>
  <c r="J4" i="2"/>
  <c r="R6" i="1" l="1"/>
  <c r="P10" i="1"/>
  <c r="N10" i="1"/>
  <c r="L10" i="1"/>
  <c r="P9" i="1"/>
  <c r="N9" i="1"/>
  <c r="L9" i="1"/>
  <c r="P8" i="1"/>
  <c r="N8" i="1"/>
  <c r="L8" i="1"/>
  <c r="P7" i="1"/>
  <c r="N7" i="1"/>
  <c r="L7" i="1"/>
  <c r="P6" i="1"/>
  <c r="N6" i="1"/>
  <c r="L6" i="1"/>
  <c r="P5" i="1"/>
  <c r="N5" i="1"/>
  <c r="L5" i="1"/>
  <c r="G40" i="1"/>
  <c r="G34" i="1"/>
  <c r="G28" i="1"/>
  <c r="G22" i="1"/>
  <c r="G16" i="1"/>
  <c r="G10" i="1"/>
  <c r="F40" i="1"/>
  <c r="F34" i="1"/>
  <c r="F28" i="1"/>
  <c r="F22" i="1"/>
  <c r="F16" i="1"/>
  <c r="F10" i="1"/>
  <c r="S5" i="1" l="1"/>
  <c r="R5" i="1"/>
  <c r="R9" i="1"/>
  <c r="R7" i="1"/>
  <c r="R8" i="1"/>
  <c r="R10" i="1"/>
</calcChain>
</file>

<file path=xl/sharedStrings.xml><?xml version="1.0" encoding="utf-8"?>
<sst xmlns="http://schemas.openxmlformats.org/spreadsheetml/2006/main" count="167" uniqueCount="48">
  <si>
    <t>file no</t>
  </si>
  <si>
    <t>start time</t>
  </si>
  <si>
    <t>end time</t>
  </si>
  <si>
    <t>average</t>
  </si>
  <si>
    <t>std</t>
  </si>
  <si>
    <t>rsd</t>
  </si>
  <si>
    <t>Maryland State police crime lab samples for fentanyl</t>
  </si>
  <si>
    <t>PSS 0037</t>
  </si>
  <si>
    <t>PSS 0050</t>
  </si>
  <si>
    <t>PSS 0086</t>
  </si>
  <si>
    <t>PSS 0087</t>
  </si>
  <si>
    <t>PSS0178</t>
  </si>
  <si>
    <t>PSS0181</t>
  </si>
  <si>
    <t>PSS 0198</t>
  </si>
  <si>
    <t>PSS0050</t>
  </si>
  <si>
    <t>PSS0086</t>
  </si>
  <si>
    <t>PSS0087</t>
  </si>
  <si>
    <t>PSS0198</t>
  </si>
  <si>
    <t>1ppm</t>
  </si>
  <si>
    <t>5ppm</t>
  </si>
  <si>
    <t>10ppm</t>
  </si>
  <si>
    <t>20ppm</t>
  </si>
  <si>
    <t>30ppm</t>
  </si>
  <si>
    <t>40ppm</t>
  </si>
  <si>
    <t>50ppm</t>
  </si>
  <si>
    <t>100 mg Fentanyl</t>
  </si>
  <si>
    <t>abundance of
 93m/z</t>
  </si>
  <si>
    <t>Concentration/(ppm)</t>
  </si>
  <si>
    <t>Peak area abundance of 93 m/z</t>
  </si>
  <si>
    <t>Concentration</t>
  </si>
  <si>
    <t>File No</t>
  </si>
  <si>
    <t>Abundance</t>
  </si>
  <si>
    <t xml:space="preserve">statr time </t>
  </si>
  <si>
    <t>retention time</t>
  </si>
  <si>
    <t>1pmm</t>
  </si>
  <si>
    <t>PSS 0355</t>
  </si>
  <si>
    <t>PSS 0381</t>
  </si>
  <si>
    <t>PSS 0404</t>
  </si>
  <si>
    <t>PSS0037</t>
  </si>
  <si>
    <t>PSS0355</t>
  </si>
  <si>
    <t>PSS0381</t>
  </si>
  <si>
    <t>PSS0404</t>
  </si>
  <si>
    <t>mass on filter paper</t>
  </si>
  <si>
    <t>average mass</t>
  </si>
  <si>
    <t>sample name</t>
  </si>
  <si>
    <t>trial 1</t>
  </si>
  <si>
    <t>trial 2</t>
  </si>
  <si>
    <t>trial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</si>
</sst>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1" fillId="0" borderId="1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6" xfId="0" applyFont="1" applyBorder="1"/>
    <xf numFmtId="0" fontId="1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95FE2-6B53-4434-82FB-E030E2EEA9BB}">
  <dimension ref="A1:T66"/>
  <sheetViews>
    <sheetView tabSelected="1" workbookViewId="0">
      <selection activeCell="W6" sqref="W6"/>
    </sheetView>
  </sheetViews>
  <sheetFormatPr defaultRowHeight="14.4" x14ac:dyDescent="0.3"/>
  <cols>
    <col min="3" max="3" width="10" bestFit="1" customWidth="1"/>
    <col min="6" max="6" width="10" bestFit="1" customWidth="1"/>
    <col min="7" max="7" width="11" bestFit="1" customWidth="1"/>
    <col min="11" max="11" width="13.33203125" customWidth="1"/>
    <col min="12" max="12" width="33.5546875" customWidth="1"/>
    <col min="13" max="13" width="14.33203125" customWidth="1"/>
    <col min="14" max="14" width="10" bestFit="1" customWidth="1"/>
    <col min="16" max="16" width="10" bestFit="1" customWidth="1"/>
  </cols>
  <sheetData>
    <row r="1" spans="1:20" x14ac:dyDescent="0.3">
      <c r="A1" t="s">
        <v>6</v>
      </c>
    </row>
    <row r="2" spans="1:20" x14ac:dyDescent="0.3">
      <c r="A2" t="s">
        <v>7</v>
      </c>
      <c r="B2" s="1" t="s">
        <v>0</v>
      </c>
      <c r="C2" s="1"/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  <c r="K2" s="13" t="s">
        <v>44</v>
      </c>
      <c r="L2" s="14" t="s">
        <v>45</v>
      </c>
      <c r="M2" s="11"/>
      <c r="N2" s="11" t="s">
        <v>46</v>
      </c>
      <c r="O2" s="11"/>
      <c r="P2" s="11" t="s">
        <v>47</v>
      </c>
      <c r="Q2" s="11"/>
      <c r="R2" s="11" t="s">
        <v>3</v>
      </c>
      <c r="S2" s="11" t="s">
        <v>4</v>
      </c>
      <c r="T2" s="12" t="s">
        <v>5</v>
      </c>
    </row>
    <row r="3" spans="1:20" x14ac:dyDescent="0.3">
      <c r="B3">
        <v>8848</v>
      </c>
      <c r="C3">
        <v>692206</v>
      </c>
      <c r="D3">
        <v>7.7</v>
      </c>
      <c r="E3">
        <v>7.8</v>
      </c>
      <c r="F3">
        <f>AVERAGE(C3,C6,C7)</f>
        <v>742862.66666666663</v>
      </c>
      <c r="G3">
        <f>_xlfn.STDEV.S(C3,C6,C7)</f>
        <v>694169.62835630705</v>
      </c>
      <c r="H3">
        <f>G3/F3</f>
        <v>0.9344521666045591</v>
      </c>
      <c r="K3" s="3" t="s">
        <v>25</v>
      </c>
      <c r="L3" s="4">
        <v>1</v>
      </c>
      <c r="M3" s="4" t="s">
        <v>42</v>
      </c>
      <c r="N3" s="4">
        <v>2</v>
      </c>
      <c r="O3" s="4" t="s">
        <v>42</v>
      </c>
      <c r="P3" s="4">
        <v>3</v>
      </c>
      <c r="Q3" s="4" t="s">
        <v>42</v>
      </c>
      <c r="R3" s="4">
        <v>39.19469399213925</v>
      </c>
      <c r="S3" s="4">
        <v>22.129938657899956</v>
      </c>
      <c r="T3" s="5">
        <f>S3/R3</f>
        <v>0.56461567635502552</v>
      </c>
    </row>
    <row r="4" spans="1:20" x14ac:dyDescent="0.3">
      <c r="K4" s="3" t="s">
        <v>38</v>
      </c>
      <c r="L4" s="4">
        <f>C3</f>
        <v>692206</v>
      </c>
      <c r="M4" s="4">
        <f>(L4+1493.1)/6224.4</f>
        <v>111.44834843519054</v>
      </c>
      <c r="N4" s="4">
        <f>C6</f>
        <v>1460973</v>
      </c>
      <c r="O4" s="4">
        <f>(N4+1493.1)/6224.4</f>
        <v>234.95695970695974</v>
      </c>
      <c r="P4" s="4">
        <f>C7</f>
        <v>75409</v>
      </c>
      <c r="Q4" s="4">
        <f>(P4+1493.1)/6224.4</f>
        <v>12.354941841783949</v>
      </c>
      <c r="R4" s="4">
        <f>AVERAGE(M4,O4,Q4)</f>
        <v>119.58674999464473</v>
      </c>
      <c r="S4" s="4">
        <f>_xlfn.STDEV.S(M4,O4,Q4)</f>
        <v>111.52394260592297</v>
      </c>
      <c r="T4" s="5">
        <f t="shared" ref="T4:T13" si="0">S4/R4</f>
        <v>0.93257775306141499</v>
      </c>
    </row>
    <row r="5" spans="1:20" x14ac:dyDescent="0.3">
      <c r="B5">
        <v>8858</v>
      </c>
      <c r="C5">
        <v>0</v>
      </c>
      <c r="K5" s="3" t="s">
        <v>14</v>
      </c>
      <c r="L5" s="4">
        <f>C10</f>
        <v>93348846</v>
      </c>
      <c r="M5" s="4">
        <f t="shared" ref="M5:M13" si="1">(L5+1493.1)/6224.4</f>
        <v>14997.483950260266</v>
      </c>
      <c r="N5" s="4">
        <f>C11</f>
        <v>124249080</v>
      </c>
      <c r="O5" s="4">
        <f t="shared" ref="O5:O13" si="2">(N5+1493.1)/6224.4</f>
        <v>19961.85545594756</v>
      </c>
      <c r="P5" s="4">
        <f>C12</f>
        <v>121434009</v>
      </c>
      <c r="Q5" s="4">
        <f t="shared" ref="Q5:Q13" si="3">(P5+1493.1)/6224.4</f>
        <v>19509.59162328899</v>
      </c>
      <c r="R5" s="4">
        <f>AVERAGE(M5,O5,Q5)</f>
        <v>18156.310343165605</v>
      </c>
      <c r="S5" s="4">
        <f>_xlfn.STDEV.S(M5,O5,Q5)</f>
        <v>2744.954239867996</v>
      </c>
      <c r="T5" s="5">
        <f t="shared" si="0"/>
        <v>0.15118458475244401</v>
      </c>
    </row>
    <row r="6" spans="1:20" x14ac:dyDescent="0.3">
      <c r="B6">
        <v>8870</v>
      </c>
      <c r="C6">
        <v>1460973</v>
      </c>
      <c r="D6">
        <v>7.76</v>
      </c>
      <c r="E6">
        <v>7.8</v>
      </c>
      <c r="K6" s="3" t="s">
        <v>15</v>
      </c>
      <c r="L6" s="4">
        <f>C16</f>
        <v>8791702</v>
      </c>
      <c r="M6" s="4">
        <f t="shared" si="1"/>
        <v>1412.6976254739413</v>
      </c>
      <c r="N6" s="4">
        <f>C17</f>
        <v>14826019</v>
      </c>
      <c r="O6" s="4">
        <f t="shared" si="2"/>
        <v>2382.1592603303129</v>
      </c>
      <c r="P6" s="4">
        <f>C18</f>
        <v>10333919</v>
      </c>
      <c r="Q6" s="4">
        <f t="shared" si="3"/>
        <v>1660.4672096908939</v>
      </c>
      <c r="R6" s="4">
        <f t="shared" ref="R6:R13" si="4">AVERAGE(M6,O6,Q6)</f>
        <v>1818.4413651650495</v>
      </c>
      <c r="S6" s="4">
        <f t="shared" ref="S6:S13" si="5">_xlfn.STDEV.S(M6,O6,Q6)</f>
        <v>503.66739095649763</v>
      </c>
      <c r="T6" s="5">
        <f t="shared" si="0"/>
        <v>0.27697752625132493</v>
      </c>
    </row>
    <row r="7" spans="1:20" x14ac:dyDescent="0.3">
      <c r="B7">
        <v>9307</v>
      </c>
      <c r="C7">
        <v>75409</v>
      </c>
      <c r="D7">
        <v>7.73</v>
      </c>
      <c r="E7">
        <v>7.75</v>
      </c>
      <c r="K7" s="3" t="s">
        <v>16</v>
      </c>
      <c r="L7" s="4">
        <f>C22</f>
        <v>3704552</v>
      </c>
      <c r="M7" s="4">
        <f t="shared" si="1"/>
        <v>595.40599897178845</v>
      </c>
      <c r="N7" s="4">
        <f>C23</f>
        <v>5770625</v>
      </c>
      <c r="O7" s="4">
        <f t="shared" si="2"/>
        <v>927.33726945569049</v>
      </c>
      <c r="P7" s="4">
        <f>C24</f>
        <v>3928064</v>
      </c>
      <c r="Q7" s="4">
        <f t="shared" si="3"/>
        <v>631.31500224921285</v>
      </c>
      <c r="R7" s="4">
        <f t="shared" si="4"/>
        <v>718.0194235588973</v>
      </c>
      <c r="S7" s="4">
        <f t="shared" si="5"/>
        <v>182.16156177209743</v>
      </c>
      <c r="T7" s="5">
        <f t="shared" si="0"/>
        <v>0.25370004737365603</v>
      </c>
    </row>
    <row r="8" spans="1:20" x14ac:dyDescent="0.3">
      <c r="K8" s="3" t="s">
        <v>11</v>
      </c>
      <c r="L8" s="4">
        <f>C28</f>
        <v>2796300</v>
      </c>
      <c r="M8" s="4">
        <f t="shared" si="1"/>
        <v>449.48799884326206</v>
      </c>
      <c r="N8" s="4">
        <f>C29</f>
        <v>2011499</v>
      </c>
      <c r="O8" s="4">
        <f t="shared" si="2"/>
        <v>323.40339631129109</v>
      </c>
      <c r="P8" s="4">
        <f>C30</f>
        <v>3295182</v>
      </c>
      <c r="Q8" s="4">
        <f t="shared" si="3"/>
        <v>529.6374108347793</v>
      </c>
      <c r="R8" s="4">
        <f t="shared" si="4"/>
        <v>434.17626866311076</v>
      </c>
      <c r="S8" s="4">
        <f t="shared" si="5"/>
        <v>103.96611946904116</v>
      </c>
      <c r="T8" s="5">
        <f t="shared" si="0"/>
        <v>0.23945601584620765</v>
      </c>
    </row>
    <row r="9" spans="1:20" x14ac:dyDescent="0.3">
      <c r="A9" t="s">
        <v>8</v>
      </c>
      <c r="B9" s="1" t="s">
        <v>0</v>
      </c>
      <c r="C9" s="1"/>
      <c r="D9" s="1" t="s">
        <v>1</v>
      </c>
      <c r="E9" s="1" t="s">
        <v>2</v>
      </c>
      <c r="F9" s="1" t="s">
        <v>3</v>
      </c>
      <c r="G9" s="1" t="s">
        <v>4</v>
      </c>
      <c r="H9" s="1" t="s">
        <v>5</v>
      </c>
      <c r="K9" s="6" t="s">
        <v>12</v>
      </c>
      <c r="L9" s="4">
        <f>C34</f>
        <v>974666</v>
      </c>
      <c r="M9" s="4">
        <f t="shared" si="1"/>
        <v>156.82782276203329</v>
      </c>
      <c r="N9" s="4">
        <f>C35</f>
        <v>2168587</v>
      </c>
      <c r="O9" s="4">
        <f t="shared" si="2"/>
        <v>348.64084891716476</v>
      </c>
      <c r="P9" s="4">
        <f>C36</f>
        <v>1306083</v>
      </c>
      <c r="Q9" s="4">
        <f t="shared" si="3"/>
        <v>210.07263350684406</v>
      </c>
      <c r="R9" s="4">
        <f t="shared" si="4"/>
        <v>238.51376839534737</v>
      </c>
      <c r="S9" s="4">
        <f t="shared" si="5"/>
        <v>99.018851063859714</v>
      </c>
      <c r="T9" s="5">
        <f t="shared" si="0"/>
        <v>0.41514941351197587</v>
      </c>
    </row>
    <row r="10" spans="1:20" x14ac:dyDescent="0.3">
      <c r="B10">
        <v>8949</v>
      </c>
      <c r="C10">
        <v>93348846</v>
      </c>
      <c r="D10">
        <v>7.7</v>
      </c>
      <c r="E10">
        <v>7.8</v>
      </c>
      <c r="F10">
        <f>AVERAGE(C10:C12)</f>
        <v>113010645</v>
      </c>
      <c r="G10">
        <f>_xlfn.STDEV.S(C10:C12)</f>
        <v>17085693.170634314</v>
      </c>
      <c r="H10">
        <f>G10/F10</f>
        <v>0.15118658220767003</v>
      </c>
      <c r="K10" s="3" t="s">
        <v>17</v>
      </c>
      <c r="L10" s="4">
        <f>C40</f>
        <v>771868</v>
      </c>
      <c r="M10" s="4">
        <f t="shared" si="1"/>
        <v>124.24669044405887</v>
      </c>
      <c r="N10" s="4">
        <f>C41</f>
        <v>1370397</v>
      </c>
      <c r="O10" s="4">
        <f t="shared" si="2"/>
        <v>220.40519568151149</v>
      </c>
      <c r="P10" s="4">
        <f>C42</f>
        <v>780450</v>
      </c>
      <c r="Q10" s="4">
        <f t="shared" si="3"/>
        <v>125.62545787545788</v>
      </c>
      <c r="R10" s="4">
        <f t="shared" si="4"/>
        <v>156.75911466700941</v>
      </c>
      <c r="S10" s="4">
        <f t="shared" si="5"/>
        <v>55.12343395767266</v>
      </c>
      <c r="T10" s="5">
        <f t="shared" si="0"/>
        <v>0.35164420311231581</v>
      </c>
    </row>
    <row r="11" spans="1:20" x14ac:dyDescent="0.3">
      <c r="B11">
        <v>8860</v>
      </c>
      <c r="C11">
        <v>124249080</v>
      </c>
      <c r="K11" s="3" t="s">
        <v>39</v>
      </c>
      <c r="L11" s="4">
        <f>C49</f>
        <v>3162548</v>
      </c>
      <c r="M11" s="4">
        <f t="shared" si="1"/>
        <v>508.32869031553247</v>
      </c>
      <c r="N11" s="4">
        <f>C50</f>
        <v>3609345</v>
      </c>
      <c r="O11" s="4">
        <f t="shared" si="2"/>
        <v>580.11022749180654</v>
      </c>
      <c r="P11" s="4">
        <f>C51</f>
        <v>3665213</v>
      </c>
      <c r="Q11" s="4">
        <f t="shared" si="3"/>
        <v>589.08587173060857</v>
      </c>
      <c r="R11" s="4">
        <f t="shared" si="4"/>
        <v>559.17492984598255</v>
      </c>
      <c r="S11" s="4">
        <f t="shared" si="5"/>
        <v>44.262236761897967</v>
      </c>
      <c r="T11" s="5">
        <f t="shared" si="0"/>
        <v>7.9156332659780407E-2</v>
      </c>
    </row>
    <row r="12" spans="1:20" x14ac:dyDescent="0.3">
      <c r="B12">
        <v>8871</v>
      </c>
      <c r="C12">
        <v>121434009</v>
      </c>
      <c r="K12" s="3" t="s">
        <v>40</v>
      </c>
      <c r="L12" s="4">
        <f>C55</f>
        <v>17721</v>
      </c>
      <c r="M12" s="4">
        <f t="shared" si="1"/>
        <v>3.0868999421630998</v>
      </c>
      <c r="N12" s="4">
        <f>C56</f>
        <v>1658482</v>
      </c>
      <c r="O12" s="4">
        <f t="shared" si="2"/>
        <v>266.68837156995056</v>
      </c>
      <c r="P12" s="4">
        <f>C57</f>
        <v>1065562</v>
      </c>
      <c r="Q12" s="4">
        <f t="shared" si="3"/>
        <v>171.43099736520793</v>
      </c>
      <c r="R12" s="4">
        <f t="shared" si="4"/>
        <v>147.06875629244053</v>
      </c>
      <c r="S12" s="4">
        <f t="shared" si="5"/>
        <v>133.47873633522883</v>
      </c>
      <c r="T12" s="5">
        <f t="shared" si="0"/>
        <v>0.90759410564274801</v>
      </c>
    </row>
    <row r="13" spans="1:20" x14ac:dyDescent="0.3">
      <c r="B13">
        <v>9308</v>
      </c>
      <c r="C13">
        <v>66942059</v>
      </c>
      <c r="D13">
        <v>7.702</v>
      </c>
      <c r="E13">
        <v>7.7910000000000004</v>
      </c>
      <c r="K13" s="7" t="s">
        <v>41</v>
      </c>
      <c r="L13" s="8">
        <f>C63</f>
        <v>325636</v>
      </c>
      <c r="M13" s="8">
        <f t="shared" si="1"/>
        <v>52.55592506908296</v>
      </c>
      <c r="N13" s="8">
        <f>C64</f>
        <v>753076</v>
      </c>
      <c r="O13" s="8">
        <f t="shared" si="2"/>
        <v>121.22760426707795</v>
      </c>
      <c r="P13" s="8">
        <f>C66</f>
        <v>3350247</v>
      </c>
      <c r="Q13" s="8">
        <f t="shared" si="3"/>
        <v>538.48404665509929</v>
      </c>
      <c r="R13" s="8">
        <f t="shared" si="4"/>
        <v>237.42252533042006</v>
      </c>
      <c r="S13" s="8">
        <f t="shared" si="5"/>
        <v>262.97809718247601</v>
      </c>
      <c r="T13" s="9">
        <f t="shared" si="0"/>
        <v>1.1076375201404767</v>
      </c>
    </row>
    <row r="15" spans="1:20" x14ac:dyDescent="0.3">
      <c r="A15" t="s">
        <v>9</v>
      </c>
      <c r="B15" s="1" t="s">
        <v>0</v>
      </c>
      <c r="C15" s="1"/>
      <c r="D15" s="1" t="s">
        <v>1</v>
      </c>
      <c r="E15" s="1" t="s">
        <v>2</v>
      </c>
      <c r="F15" s="1" t="s">
        <v>3</v>
      </c>
      <c r="G15" s="1" t="s">
        <v>4</v>
      </c>
      <c r="H15" s="1" t="s">
        <v>5</v>
      </c>
    </row>
    <row r="16" spans="1:20" x14ac:dyDescent="0.3">
      <c r="B16">
        <v>8850</v>
      </c>
      <c r="C16">
        <v>8791702</v>
      </c>
      <c r="D16">
        <v>7.7</v>
      </c>
      <c r="E16">
        <v>7.8</v>
      </c>
      <c r="F16">
        <f>AVERAGE(C16:C18)</f>
        <v>11317213.333333334</v>
      </c>
      <c r="G16">
        <f>_xlfn.STDEV.S(C16:C18)</f>
        <v>3135027.3082696334</v>
      </c>
      <c r="H16">
        <f>G16/F16</f>
        <v>0.27701406838694387</v>
      </c>
    </row>
    <row r="17" spans="1:17" x14ac:dyDescent="0.3">
      <c r="B17">
        <v>8861</v>
      </c>
      <c r="C17">
        <v>14826019</v>
      </c>
    </row>
    <row r="18" spans="1:17" x14ac:dyDescent="0.3">
      <c r="B18">
        <v>8872</v>
      </c>
      <c r="C18">
        <v>10333919</v>
      </c>
    </row>
    <row r="19" spans="1:17" x14ac:dyDescent="0.3">
      <c r="B19">
        <v>9309</v>
      </c>
      <c r="C19">
        <v>2547572</v>
      </c>
      <c r="D19">
        <v>7.7</v>
      </c>
      <c r="E19">
        <v>7.79</v>
      </c>
      <c r="K19" s="10"/>
      <c r="L19" s="11" t="s">
        <v>43</v>
      </c>
      <c r="M19" s="12" t="s">
        <v>4</v>
      </c>
      <c r="P19" t="s">
        <v>43</v>
      </c>
      <c r="Q19" t="s">
        <v>4</v>
      </c>
    </row>
    <row r="20" spans="1:17" x14ac:dyDescent="0.3">
      <c r="K20" s="3" t="s">
        <v>25</v>
      </c>
      <c r="L20" s="4">
        <v>39.19469399213925</v>
      </c>
      <c r="M20" s="5">
        <v>22.129938657899956</v>
      </c>
      <c r="O20" t="s">
        <v>25</v>
      </c>
      <c r="P20">
        <v>39.19469399213925</v>
      </c>
      <c r="Q20">
        <v>22.129938657899956</v>
      </c>
    </row>
    <row r="21" spans="1:17" x14ac:dyDescent="0.3">
      <c r="A21" t="s">
        <v>10</v>
      </c>
      <c r="B21" s="1" t="s">
        <v>0</v>
      </c>
      <c r="C21" s="1"/>
      <c r="D21" s="1" t="s">
        <v>1</v>
      </c>
      <c r="E21" s="1" t="s">
        <v>2</v>
      </c>
      <c r="F21" s="1" t="s">
        <v>3</v>
      </c>
      <c r="G21" s="1" t="s">
        <v>4</v>
      </c>
      <c r="H21" s="1" t="s">
        <v>5</v>
      </c>
      <c r="K21" s="6" t="s">
        <v>38</v>
      </c>
      <c r="L21" s="4">
        <f t="shared" ref="L21:L30" si="6">R4</f>
        <v>119.58674999464473</v>
      </c>
      <c r="M21" s="5">
        <f t="shared" ref="M21:M30" si="7">S4</f>
        <v>111.52394260592297</v>
      </c>
      <c r="O21" t="s">
        <v>14</v>
      </c>
      <c r="P21">
        <v>151462.33920793407</v>
      </c>
      <c r="Q21">
        <v>22898.46970533302</v>
      </c>
    </row>
    <row r="22" spans="1:17" x14ac:dyDescent="0.3">
      <c r="B22">
        <v>8851</v>
      </c>
      <c r="C22">
        <v>3704552</v>
      </c>
      <c r="D22">
        <v>7.7</v>
      </c>
      <c r="E22">
        <v>7.8</v>
      </c>
      <c r="F22">
        <f>AVERAGE(C22:C24)</f>
        <v>4467747</v>
      </c>
      <c r="G22">
        <f>_xlfn.STDEV.S(C22:C24)</f>
        <v>1133846.4250942452</v>
      </c>
      <c r="H22">
        <f>G22/F22</f>
        <v>0.25378483273431668</v>
      </c>
      <c r="K22" s="3" t="s">
        <v>14</v>
      </c>
      <c r="L22" s="4">
        <f t="shared" si="6"/>
        <v>18156.310343165605</v>
      </c>
      <c r="M22" s="5">
        <f t="shared" si="7"/>
        <v>2744.954239867996</v>
      </c>
      <c r="O22" t="s">
        <v>15</v>
      </c>
      <c r="P22">
        <v>1059.9140776093329</v>
      </c>
      <c r="Q22">
        <v>4201.6046482203701</v>
      </c>
    </row>
    <row r="23" spans="1:17" x14ac:dyDescent="0.3">
      <c r="B23">
        <v>8862</v>
      </c>
      <c r="C23">
        <v>5770625</v>
      </c>
      <c r="K23" s="3" t="s">
        <v>15</v>
      </c>
      <c r="L23" s="4">
        <f t="shared" si="6"/>
        <v>1818.4413651650495</v>
      </c>
      <c r="M23" s="5">
        <f t="shared" si="7"/>
        <v>503.66739095649763</v>
      </c>
      <c r="O23" t="s">
        <v>16</v>
      </c>
      <c r="P23">
        <v>418.93837731611455</v>
      </c>
      <c r="Q23">
        <v>1519.5958253625195</v>
      </c>
    </row>
    <row r="24" spans="1:17" x14ac:dyDescent="0.3">
      <c r="B24">
        <v>8873</v>
      </c>
      <c r="C24">
        <v>3928064</v>
      </c>
      <c r="K24" s="3" t="s">
        <v>16</v>
      </c>
      <c r="L24" s="4">
        <f t="shared" si="6"/>
        <v>718.0194235588973</v>
      </c>
      <c r="M24" s="5">
        <f t="shared" si="7"/>
        <v>182.16156177209743</v>
      </c>
      <c r="O24" t="s">
        <v>11</v>
      </c>
      <c r="P24">
        <v>253.60491920893381</v>
      </c>
      <c r="Q24">
        <v>867.28769553454606</v>
      </c>
    </row>
    <row r="25" spans="1:17" x14ac:dyDescent="0.3">
      <c r="B25">
        <v>9310</v>
      </c>
      <c r="C25">
        <v>503232</v>
      </c>
      <c r="D25">
        <v>7.73</v>
      </c>
      <c r="E25">
        <v>7.77</v>
      </c>
      <c r="K25" s="3" t="s">
        <v>11</v>
      </c>
      <c r="L25" s="4">
        <f t="shared" si="6"/>
        <v>434.17626866311076</v>
      </c>
      <c r="M25" s="5">
        <f t="shared" si="7"/>
        <v>103.96611946904116</v>
      </c>
      <c r="O25" t="s">
        <v>12</v>
      </c>
      <c r="P25">
        <v>139.63508328654314</v>
      </c>
      <c r="Q25">
        <v>826.01747177094057</v>
      </c>
    </row>
    <row r="26" spans="1:17" x14ac:dyDescent="0.3">
      <c r="K26" s="3" t="s">
        <v>12</v>
      </c>
      <c r="L26" s="4">
        <f t="shared" si="6"/>
        <v>238.51376839534737</v>
      </c>
      <c r="M26" s="5">
        <f t="shared" si="7"/>
        <v>99.018851063859714</v>
      </c>
      <c r="O26" t="s">
        <v>17</v>
      </c>
      <c r="P26">
        <v>92.014489363029497</v>
      </c>
      <c r="Q26">
        <v>459.84091982327516</v>
      </c>
    </row>
    <row r="27" spans="1:17" x14ac:dyDescent="0.3">
      <c r="A27" t="s">
        <v>11</v>
      </c>
      <c r="B27" s="1" t="s">
        <v>0</v>
      </c>
      <c r="C27" s="1"/>
      <c r="D27" s="1" t="s">
        <v>1</v>
      </c>
      <c r="E27" s="1" t="s">
        <v>2</v>
      </c>
      <c r="F27" s="1" t="s">
        <v>3</v>
      </c>
      <c r="G27" s="1" t="s">
        <v>4</v>
      </c>
      <c r="H27" s="1" t="s">
        <v>5</v>
      </c>
      <c r="K27" s="3" t="s">
        <v>17</v>
      </c>
      <c r="L27" s="4">
        <f t="shared" si="6"/>
        <v>156.75911466700941</v>
      </c>
      <c r="M27" s="5">
        <f t="shared" si="7"/>
        <v>55.12343395767266</v>
      </c>
    </row>
    <row r="28" spans="1:17" x14ac:dyDescent="0.3">
      <c r="B28">
        <v>8852</v>
      </c>
      <c r="C28">
        <v>2796300</v>
      </c>
      <c r="D28">
        <v>7.7</v>
      </c>
      <c r="E28">
        <v>7.8</v>
      </c>
      <c r="F28">
        <f>AVERAGE(C28:C30)</f>
        <v>2700993.6666666665</v>
      </c>
      <c r="G28">
        <f>_xlfn.STDEV.S(C28:C30)</f>
        <v>647126.71402309916</v>
      </c>
      <c r="H28">
        <f>G28/F28</f>
        <v>0.23958838630737225</v>
      </c>
      <c r="K28" s="6" t="s">
        <v>39</v>
      </c>
      <c r="L28" s="4">
        <f t="shared" si="6"/>
        <v>559.17492984598255</v>
      </c>
      <c r="M28" s="5">
        <f t="shared" si="7"/>
        <v>44.262236761897967</v>
      </c>
    </row>
    <row r="29" spans="1:17" x14ac:dyDescent="0.3">
      <c r="B29">
        <v>8863</v>
      </c>
      <c r="C29">
        <v>2011499</v>
      </c>
      <c r="K29" s="3" t="s">
        <v>40</v>
      </c>
      <c r="L29" s="4">
        <f t="shared" si="6"/>
        <v>147.06875629244053</v>
      </c>
      <c r="M29" s="5">
        <f t="shared" si="7"/>
        <v>133.47873633522883</v>
      </c>
      <c r="O29" s="1"/>
      <c r="P29" s="1"/>
      <c r="Q29" s="1"/>
    </row>
    <row r="30" spans="1:17" x14ac:dyDescent="0.3">
      <c r="B30">
        <v>8874</v>
      </c>
      <c r="C30">
        <v>3295182</v>
      </c>
      <c r="K30" s="7" t="s">
        <v>41</v>
      </c>
      <c r="L30" s="8">
        <f t="shared" si="6"/>
        <v>237.42252533042006</v>
      </c>
      <c r="M30" s="9">
        <f t="shared" si="7"/>
        <v>262.97809718247601</v>
      </c>
    </row>
    <row r="31" spans="1:17" x14ac:dyDescent="0.3">
      <c r="B31">
        <v>9311</v>
      </c>
      <c r="C31">
        <v>70178</v>
      </c>
      <c r="D31">
        <v>7.73</v>
      </c>
      <c r="E31">
        <v>7.76</v>
      </c>
    </row>
    <row r="33" spans="1:13" x14ac:dyDescent="0.3">
      <c r="A33" t="s">
        <v>12</v>
      </c>
      <c r="B33" s="1" t="s">
        <v>0</v>
      </c>
      <c r="C33" s="1"/>
      <c r="D33" s="1" t="s">
        <v>1</v>
      </c>
      <c r="E33" s="1" t="s">
        <v>2</v>
      </c>
      <c r="F33" s="1" t="s">
        <v>3</v>
      </c>
      <c r="G33" s="1" t="s">
        <v>4</v>
      </c>
      <c r="H33" s="1" t="s">
        <v>5</v>
      </c>
      <c r="K33" s="10"/>
      <c r="L33" s="11" t="s">
        <v>3</v>
      </c>
      <c r="M33" s="12" t="s">
        <v>4</v>
      </c>
    </row>
    <row r="34" spans="1:13" x14ac:dyDescent="0.3">
      <c r="B34">
        <v>8853</v>
      </c>
      <c r="C34">
        <v>974666</v>
      </c>
      <c r="D34">
        <v>7.7</v>
      </c>
      <c r="E34">
        <v>7.8</v>
      </c>
      <c r="F34">
        <f>AVERAGE(C34:C36)</f>
        <v>1483112</v>
      </c>
      <c r="G34">
        <f>_xlfn.STDEV.S(C34:C36)</f>
        <v>616332.93656188773</v>
      </c>
      <c r="H34">
        <f>G34/F34</f>
        <v>0.41556735874424033</v>
      </c>
      <c r="K34" s="3" t="s">
        <v>25</v>
      </c>
      <c r="L34" s="4">
        <v>39.19469399213925</v>
      </c>
      <c r="M34" s="5">
        <v>22.129938657899956</v>
      </c>
    </row>
    <row r="35" spans="1:13" x14ac:dyDescent="0.3">
      <c r="B35">
        <v>8862</v>
      </c>
      <c r="C35">
        <v>2168587</v>
      </c>
      <c r="K35" s="6" t="s">
        <v>38</v>
      </c>
      <c r="L35" s="4">
        <f>R4</f>
        <v>119.58674999464473</v>
      </c>
      <c r="M35" s="5">
        <f>S4</f>
        <v>111.52394260592297</v>
      </c>
    </row>
    <row r="36" spans="1:13" x14ac:dyDescent="0.3">
      <c r="B36">
        <v>8875</v>
      </c>
      <c r="C36">
        <v>1306083</v>
      </c>
      <c r="K36" s="3" t="s">
        <v>15</v>
      </c>
      <c r="L36" s="4">
        <f t="shared" ref="L36:M43" si="8">R6</f>
        <v>1818.4413651650495</v>
      </c>
      <c r="M36" s="5">
        <f t="shared" si="8"/>
        <v>503.66739095649763</v>
      </c>
    </row>
    <row r="37" spans="1:13" x14ac:dyDescent="0.3">
      <c r="K37" s="3" t="s">
        <v>16</v>
      </c>
      <c r="L37" s="4">
        <f t="shared" si="8"/>
        <v>718.0194235588973</v>
      </c>
      <c r="M37" s="5">
        <f t="shared" si="8"/>
        <v>182.16156177209743</v>
      </c>
    </row>
    <row r="38" spans="1:13" x14ac:dyDescent="0.3">
      <c r="K38" s="3" t="s">
        <v>11</v>
      </c>
      <c r="L38" s="4">
        <f t="shared" si="8"/>
        <v>434.17626866311076</v>
      </c>
      <c r="M38" s="5">
        <f t="shared" si="8"/>
        <v>103.96611946904116</v>
      </c>
    </row>
    <row r="39" spans="1:13" x14ac:dyDescent="0.3">
      <c r="A39" t="s">
        <v>13</v>
      </c>
      <c r="B39" s="1" t="s">
        <v>0</v>
      </c>
      <c r="C39" s="1"/>
      <c r="D39" s="1" t="s">
        <v>1</v>
      </c>
      <c r="E39" s="1" t="s">
        <v>2</v>
      </c>
      <c r="F39" s="1" t="s">
        <v>3</v>
      </c>
      <c r="G39" s="1" t="s">
        <v>4</v>
      </c>
      <c r="H39" s="1" t="s">
        <v>5</v>
      </c>
      <c r="K39" s="3" t="s">
        <v>12</v>
      </c>
      <c r="L39" s="4">
        <f t="shared" si="8"/>
        <v>238.51376839534737</v>
      </c>
      <c r="M39" s="5">
        <f t="shared" si="8"/>
        <v>99.018851063859714</v>
      </c>
    </row>
    <row r="40" spans="1:13" x14ac:dyDescent="0.3">
      <c r="B40">
        <v>8854</v>
      </c>
      <c r="C40">
        <v>771868</v>
      </c>
      <c r="D40">
        <v>7.7</v>
      </c>
      <c r="E40">
        <v>7.8</v>
      </c>
      <c r="F40">
        <f>AVERAGE(C40:C42)</f>
        <v>974238.33333333337</v>
      </c>
      <c r="G40">
        <f>_xlfn.STDEV.S(C40:C42)</f>
        <v>343110.3023261372</v>
      </c>
      <c r="H40">
        <f>G40/F40</f>
        <v>0.35218312664026824</v>
      </c>
      <c r="K40" s="3" t="s">
        <v>17</v>
      </c>
      <c r="L40" s="4">
        <f t="shared" si="8"/>
        <v>156.75911466700941</v>
      </c>
      <c r="M40" s="5">
        <f t="shared" si="8"/>
        <v>55.12343395767266</v>
      </c>
    </row>
    <row r="41" spans="1:13" x14ac:dyDescent="0.3">
      <c r="B41">
        <v>8863</v>
      </c>
      <c r="C41">
        <v>1370397</v>
      </c>
      <c r="K41" s="6" t="s">
        <v>39</v>
      </c>
      <c r="L41" s="4">
        <f t="shared" si="8"/>
        <v>559.17492984598255</v>
      </c>
      <c r="M41" s="5">
        <f t="shared" si="8"/>
        <v>44.262236761897967</v>
      </c>
    </row>
    <row r="42" spans="1:13" x14ac:dyDescent="0.3">
      <c r="B42">
        <v>8876</v>
      </c>
      <c r="C42">
        <v>780450</v>
      </c>
      <c r="K42" s="3" t="s">
        <v>40</v>
      </c>
      <c r="L42" s="4">
        <f t="shared" si="8"/>
        <v>147.06875629244053</v>
      </c>
      <c r="M42" s="5">
        <f t="shared" si="8"/>
        <v>133.47873633522883</v>
      </c>
    </row>
    <row r="43" spans="1:13" x14ac:dyDescent="0.3">
      <c r="C43">
        <v>367724</v>
      </c>
      <c r="K43" s="7" t="s">
        <v>41</v>
      </c>
      <c r="L43" s="8">
        <f t="shared" si="8"/>
        <v>237.42252533042006</v>
      </c>
      <c r="M43" s="9">
        <f t="shared" si="8"/>
        <v>262.97809718247601</v>
      </c>
    </row>
    <row r="47" spans="1:13" x14ac:dyDescent="0.3">
      <c r="A47" t="s">
        <v>35</v>
      </c>
      <c r="B47" s="1" t="s">
        <v>0</v>
      </c>
      <c r="C47" s="1"/>
      <c r="D47" s="1" t="s">
        <v>1</v>
      </c>
      <c r="E47" s="1" t="s">
        <v>2</v>
      </c>
      <c r="F47" s="1" t="s">
        <v>3</v>
      </c>
      <c r="G47" s="1" t="s">
        <v>4</v>
      </c>
      <c r="H47" s="1" t="s">
        <v>5</v>
      </c>
    </row>
    <row r="48" spans="1:13" x14ac:dyDescent="0.3">
      <c r="B48">
        <v>9314</v>
      </c>
      <c r="C48">
        <v>462447</v>
      </c>
      <c r="D48">
        <v>7.72</v>
      </c>
      <c r="E48">
        <v>7.78</v>
      </c>
      <c r="F48">
        <f>AVERAGE(C49:C51)</f>
        <v>3479035.3333333335</v>
      </c>
      <c r="G48">
        <f>_xlfn.STDEV.S(C49:C51)</f>
        <v>275505.86650075775</v>
      </c>
      <c r="H48">
        <f>G48/F48</f>
        <v>7.9190304237810094E-2</v>
      </c>
    </row>
    <row r="49" spans="1:8" x14ac:dyDescent="0.3">
      <c r="B49">
        <v>9318</v>
      </c>
      <c r="C49">
        <v>3162548</v>
      </c>
      <c r="D49">
        <v>7.7</v>
      </c>
      <c r="E49">
        <v>7.8</v>
      </c>
    </row>
    <row r="50" spans="1:8" x14ac:dyDescent="0.3">
      <c r="B50">
        <v>8866</v>
      </c>
      <c r="C50">
        <v>3609345</v>
      </c>
      <c r="D50">
        <v>7.7</v>
      </c>
      <c r="E50">
        <v>7.8</v>
      </c>
    </row>
    <row r="51" spans="1:8" x14ac:dyDescent="0.3">
      <c r="B51">
        <v>8855</v>
      </c>
      <c r="C51">
        <v>3665213</v>
      </c>
      <c r="D51">
        <v>7.7</v>
      </c>
      <c r="E51">
        <v>7.8</v>
      </c>
    </row>
    <row r="54" spans="1:8" x14ac:dyDescent="0.3">
      <c r="A54" t="s">
        <v>36</v>
      </c>
      <c r="B54" s="1" t="s">
        <v>0</v>
      </c>
      <c r="C54" s="1"/>
      <c r="D54" s="1" t="s">
        <v>1</v>
      </c>
      <c r="E54" s="1" t="s">
        <v>2</v>
      </c>
      <c r="F54" s="1" t="s">
        <v>3</v>
      </c>
      <c r="G54" s="1" t="s">
        <v>4</v>
      </c>
      <c r="H54" s="1" t="s">
        <v>5</v>
      </c>
    </row>
    <row r="55" spans="1:8" x14ac:dyDescent="0.3">
      <c r="B55">
        <v>9316</v>
      </c>
      <c r="C55">
        <v>17721</v>
      </c>
      <c r="D55">
        <v>7.74</v>
      </c>
      <c r="E55">
        <v>7.75</v>
      </c>
      <c r="F55">
        <f>AVERAGE(C55:C57)</f>
        <v>913921.66666666663</v>
      </c>
      <c r="G55">
        <f>_xlfn.STDEV.S(C55:C57)</f>
        <v>830825.04644499812</v>
      </c>
      <c r="H55">
        <f>G55/F55</f>
        <v>0.90907686812509259</v>
      </c>
    </row>
    <row r="56" spans="1:8" x14ac:dyDescent="0.3">
      <c r="B56">
        <v>8856</v>
      </c>
      <c r="C56">
        <v>1658482</v>
      </c>
      <c r="D56">
        <v>7.75</v>
      </c>
      <c r="E56">
        <v>7.8</v>
      </c>
    </row>
    <row r="57" spans="1:8" x14ac:dyDescent="0.3">
      <c r="B57">
        <v>8867</v>
      </c>
      <c r="C57">
        <v>1065562</v>
      </c>
      <c r="D57">
        <v>7.75</v>
      </c>
      <c r="E57">
        <v>7.8</v>
      </c>
    </row>
    <row r="58" spans="1:8" x14ac:dyDescent="0.3">
      <c r="B58">
        <v>9319</v>
      </c>
      <c r="C58">
        <v>0</v>
      </c>
    </row>
    <row r="62" spans="1:8" x14ac:dyDescent="0.3">
      <c r="A62" t="s">
        <v>37</v>
      </c>
      <c r="B62" s="1" t="s">
        <v>0</v>
      </c>
      <c r="C62" s="1"/>
      <c r="D62" s="1" t="s">
        <v>1</v>
      </c>
      <c r="E62" s="1" t="s">
        <v>2</v>
      </c>
      <c r="F62" s="1" t="s">
        <v>3</v>
      </c>
      <c r="G62" s="1" t="s">
        <v>4</v>
      </c>
      <c r="H62" s="1" t="s">
        <v>5</v>
      </c>
    </row>
    <row r="63" spans="1:8" x14ac:dyDescent="0.3">
      <c r="B63">
        <v>9317</v>
      </c>
      <c r="C63">
        <v>325636</v>
      </c>
      <c r="D63">
        <v>7.73</v>
      </c>
      <c r="E63">
        <v>7.76</v>
      </c>
      <c r="F63">
        <f>AVERAGE(C63,C64,C66)</f>
        <v>1476319.6666666667</v>
      </c>
      <c r="G63">
        <f>_xlfn.STDEV.S(C63,C64,C66)</f>
        <v>1636880.8681026036</v>
      </c>
    </row>
    <row r="64" spans="1:8" x14ac:dyDescent="0.3">
      <c r="B64">
        <v>8857</v>
      </c>
      <c r="C64">
        <v>753076</v>
      </c>
      <c r="D64">
        <v>7.75</v>
      </c>
      <c r="E64">
        <v>7.8</v>
      </c>
    </row>
    <row r="65" spans="2:5" x14ac:dyDescent="0.3">
      <c r="B65">
        <v>9320</v>
      </c>
      <c r="C65">
        <v>0</v>
      </c>
    </row>
    <row r="66" spans="2:5" x14ac:dyDescent="0.3">
      <c r="B66">
        <v>8868</v>
      </c>
      <c r="C66">
        <v>3350247</v>
      </c>
      <c r="D66">
        <v>7.7</v>
      </c>
      <c r="E66">
        <v>7.8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B1EDD-A812-4E46-963A-9D821D5E1B38}">
  <dimension ref="B2:U48"/>
  <sheetViews>
    <sheetView topLeftCell="B13" workbookViewId="0">
      <selection activeCell="Q31" sqref="Q31"/>
    </sheetView>
  </sheetViews>
  <sheetFormatPr defaultRowHeight="14.4" x14ac:dyDescent="0.3"/>
  <cols>
    <col min="4" max="4" width="15.33203125" customWidth="1"/>
  </cols>
  <sheetData>
    <row r="2" spans="2:21" x14ac:dyDescent="0.3">
      <c r="H2">
        <v>7.77</v>
      </c>
      <c r="I2">
        <v>7.85</v>
      </c>
    </row>
    <row r="3" spans="2:21" ht="43.2" x14ac:dyDescent="0.3">
      <c r="B3" t="s">
        <v>18</v>
      </c>
      <c r="C3" t="s">
        <v>0</v>
      </c>
      <c r="D3" s="2" t="s">
        <v>26</v>
      </c>
      <c r="E3" t="s">
        <v>3</v>
      </c>
      <c r="F3" t="s">
        <v>4</v>
      </c>
      <c r="G3" t="s">
        <v>19</v>
      </c>
      <c r="H3" t="s">
        <v>0</v>
      </c>
      <c r="I3" s="2" t="s">
        <v>26</v>
      </c>
      <c r="J3" t="s">
        <v>3</v>
      </c>
      <c r="L3" t="s">
        <v>20</v>
      </c>
      <c r="M3" t="s">
        <v>0</v>
      </c>
      <c r="N3" s="2" t="s">
        <v>26</v>
      </c>
      <c r="O3" t="s">
        <v>3</v>
      </c>
      <c r="Q3" t="s">
        <v>21</v>
      </c>
      <c r="R3" t="s">
        <v>0</v>
      </c>
      <c r="S3" s="2" t="s">
        <v>26</v>
      </c>
      <c r="T3" t="s">
        <v>3</v>
      </c>
    </row>
    <row r="4" spans="2:21" x14ac:dyDescent="0.3">
      <c r="E4">
        <f>AVERAGE(D5:D7)</f>
        <v>7776.666666666667</v>
      </c>
      <c r="F4">
        <f>_xlfn.STDEV.S(D5:D7)</f>
        <v>1426.9598219057634</v>
      </c>
      <c r="J4">
        <f>AVERAGE(I5,I7,I8)</f>
        <v>24887.666666666668</v>
      </c>
      <c r="K4">
        <f>_xlfn.STDEV.S(I5,I7,I8)</f>
        <v>522.6302070616789</v>
      </c>
      <c r="M4">
        <v>8999</v>
      </c>
      <c r="N4">
        <v>44918</v>
      </c>
      <c r="O4">
        <f>AVERAGE(N7,N4,N8)</f>
        <v>49154.666666666664</v>
      </c>
      <c r="P4">
        <f>_xlfn.STDEV.S(N4,N7,N8)</f>
        <v>7734.6292305018405</v>
      </c>
      <c r="R4">
        <v>9004</v>
      </c>
      <c r="S4">
        <v>113426</v>
      </c>
      <c r="T4">
        <f>AVERAGE(S4,S7,S5)</f>
        <v>113568</v>
      </c>
      <c r="U4">
        <f>_xlfn.STDEV.S(S4,S5,S7)</f>
        <v>1013.4885297821579</v>
      </c>
    </row>
    <row r="5" spans="2:21" x14ac:dyDescent="0.3">
      <c r="C5">
        <v>8988</v>
      </c>
      <c r="D5">
        <v>6415</v>
      </c>
      <c r="H5">
        <v>8994</v>
      </c>
      <c r="I5">
        <v>25148</v>
      </c>
      <c r="R5">
        <v>9005</v>
      </c>
      <c r="S5">
        <v>114645</v>
      </c>
    </row>
    <row r="6" spans="2:21" x14ac:dyDescent="0.3">
      <c r="C6">
        <v>8989</v>
      </c>
      <c r="D6">
        <v>9261</v>
      </c>
    </row>
    <row r="7" spans="2:21" x14ac:dyDescent="0.3">
      <c r="C7">
        <v>8890</v>
      </c>
      <c r="D7">
        <v>7654</v>
      </c>
      <c r="H7">
        <v>8996</v>
      </c>
      <c r="I7">
        <v>25229</v>
      </c>
      <c r="M7">
        <v>9002</v>
      </c>
      <c r="N7">
        <v>44464</v>
      </c>
      <c r="R7">
        <v>9007</v>
      </c>
      <c r="S7">
        <v>112633</v>
      </c>
    </row>
    <row r="8" spans="2:21" x14ac:dyDescent="0.3">
      <c r="H8">
        <v>8997</v>
      </c>
      <c r="I8">
        <v>24286</v>
      </c>
      <c r="M8">
        <v>9003</v>
      </c>
      <c r="N8">
        <v>58082</v>
      </c>
    </row>
    <row r="27" spans="3:17" ht="43.2" x14ac:dyDescent="0.3">
      <c r="C27" t="s">
        <v>22</v>
      </c>
      <c r="D27" t="s">
        <v>0</v>
      </c>
      <c r="E27" s="2" t="s">
        <v>26</v>
      </c>
      <c r="F27" t="s">
        <v>3</v>
      </c>
      <c r="H27" t="s">
        <v>23</v>
      </c>
      <c r="I27" t="s">
        <v>0</v>
      </c>
      <c r="J27" s="2" t="s">
        <v>26</v>
      </c>
      <c r="K27" t="s">
        <v>3</v>
      </c>
      <c r="M27" t="s">
        <v>24</v>
      </c>
      <c r="N27" t="s">
        <v>0</v>
      </c>
      <c r="O27" s="2" t="s">
        <v>26</v>
      </c>
      <c r="P27" t="s">
        <v>3</v>
      </c>
    </row>
    <row r="28" spans="3:17" x14ac:dyDescent="0.3">
      <c r="D28">
        <v>9009</v>
      </c>
      <c r="E28">
        <v>257769</v>
      </c>
      <c r="F28">
        <f>AVERAGE(E28,E32,E30)</f>
        <v>225780.33333333334</v>
      </c>
      <c r="G28">
        <f>_xlfn.STDEV.S(E28,E30,E32)</f>
        <v>34972.347952823075</v>
      </c>
      <c r="I28">
        <v>9014</v>
      </c>
      <c r="J28">
        <v>193868</v>
      </c>
      <c r="K28">
        <f>AVERAGE(J28,J29,J32)</f>
        <v>301161.66666666669</v>
      </c>
      <c r="L28">
        <f>AVERAGE(J28,J29,J32)</f>
        <v>301161.66666666669</v>
      </c>
      <c r="P28">
        <f>AVERAGE(O29,O31,O32)</f>
        <v>291906.66666666669</v>
      </c>
      <c r="Q28">
        <f>_xlfn.STDEV.S(O29,O31,O32)</f>
        <v>27544.731625727145</v>
      </c>
    </row>
    <row r="29" spans="3:17" x14ac:dyDescent="0.3">
      <c r="I29">
        <v>9015</v>
      </c>
      <c r="J29">
        <v>574752</v>
      </c>
      <c r="N29">
        <v>9020</v>
      </c>
      <c r="O29">
        <v>267817</v>
      </c>
    </row>
    <row r="30" spans="3:17" x14ac:dyDescent="0.3">
      <c r="D30">
        <v>9011</v>
      </c>
      <c r="E30">
        <v>188441</v>
      </c>
    </row>
    <row r="31" spans="3:17" x14ac:dyDescent="0.3">
      <c r="N31">
        <v>9022</v>
      </c>
      <c r="O31">
        <v>285966</v>
      </c>
    </row>
    <row r="32" spans="3:17" x14ac:dyDescent="0.3">
      <c r="D32">
        <v>9013</v>
      </c>
      <c r="E32">
        <v>231131</v>
      </c>
      <c r="I32">
        <v>9018</v>
      </c>
      <c r="J32">
        <v>134865</v>
      </c>
      <c r="N32">
        <v>9023</v>
      </c>
      <c r="O32">
        <v>321937</v>
      </c>
    </row>
    <row r="42" spans="3:5" x14ac:dyDescent="0.3">
      <c r="C42" t="s">
        <v>27</v>
      </c>
      <c r="D42" t="s">
        <v>28</v>
      </c>
      <c r="E42" t="s">
        <v>4</v>
      </c>
    </row>
    <row r="43" spans="3:5" x14ac:dyDescent="0.3">
      <c r="C43">
        <v>1</v>
      </c>
      <c r="D43">
        <f>E4</f>
        <v>7776.666666666667</v>
      </c>
      <c r="E43">
        <f>F4</f>
        <v>1426.9598219057634</v>
      </c>
    </row>
    <row r="44" spans="3:5" x14ac:dyDescent="0.3">
      <c r="C44">
        <v>5</v>
      </c>
      <c r="D44">
        <f>J4</f>
        <v>24887.666666666668</v>
      </c>
      <c r="E44">
        <f>K4</f>
        <v>522.6302070616789</v>
      </c>
    </row>
    <row r="45" spans="3:5" x14ac:dyDescent="0.3">
      <c r="C45">
        <v>10</v>
      </c>
      <c r="D45">
        <f>O4</f>
        <v>49154.666666666664</v>
      </c>
      <c r="E45">
        <f>P4</f>
        <v>7734.6292305018405</v>
      </c>
    </row>
    <row r="46" spans="3:5" x14ac:dyDescent="0.3">
      <c r="C46">
        <v>20</v>
      </c>
      <c r="D46">
        <f>T4</f>
        <v>113568</v>
      </c>
      <c r="E46">
        <f>U4</f>
        <v>1013.4885297821579</v>
      </c>
    </row>
    <row r="47" spans="3:5" x14ac:dyDescent="0.3">
      <c r="C47">
        <v>30</v>
      </c>
      <c r="D47">
        <f>F28</f>
        <v>225780.33333333334</v>
      </c>
      <c r="E47">
        <f>G28</f>
        <v>34972.347952823075</v>
      </c>
    </row>
    <row r="48" spans="3:5" x14ac:dyDescent="0.3">
      <c r="C48">
        <v>50</v>
      </c>
      <c r="D48">
        <f>P28</f>
        <v>291906.66666666669</v>
      </c>
      <c r="E48">
        <f>Q28</f>
        <v>27544.731625727145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83FA4-6E28-4345-8999-1FC3AA2FA36A}">
  <dimension ref="B3:H4"/>
  <sheetViews>
    <sheetView workbookViewId="0">
      <selection activeCell="C3" sqref="C3"/>
    </sheetView>
  </sheetViews>
  <sheetFormatPr defaultRowHeight="14.4" x14ac:dyDescent="0.3"/>
  <sheetData>
    <row r="3" spans="2:8" x14ac:dyDescent="0.3">
      <c r="B3" t="s">
        <v>29</v>
      </c>
      <c r="C3" t="s">
        <v>34</v>
      </c>
    </row>
    <row r="4" spans="2:8" x14ac:dyDescent="0.3">
      <c r="B4" t="s">
        <v>30</v>
      </c>
      <c r="C4" t="s">
        <v>31</v>
      </c>
      <c r="D4" t="s">
        <v>4</v>
      </c>
      <c r="E4" t="s">
        <v>3</v>
      </c>
      <c r="F4" t="s">
        <v>32</v>
      </c>
      <c r="G4" t="s">
        <v>2</v>
      </c>
      <c r="H4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MSP filter paper samples</vt:lpstr>
      <vt:lpstr>Cal curve</vt:lpstr>
      <vt:lpstr>Sheet3</vt:lpstr>
    </vt:vector>
  </TitlesOfParts>
  <Company>Florida International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Galpayage Dona Thouli Jayawardana</dc:creator>
  <cp:lastModifiedBy>Galpayage Dona Thouli Jayawardana</cp:lastModifiedBy>
  <dcterms:created xsi:type="dcterms:W3CDTF">2025-02-01T22:23:30Z</dcterms:created>
  <dcterms:modified xsi:type="dcterms:W3CDTF">2025-05-20T19:41:33Z</dcterms:modified>
</cp:coreProperties>
</file>